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MEM\Documents\"/>
    </mc:Choice>
  </mc:AlternateContent>
  <xr:revisionPtr revIDLastSave="0" documentId="8_{CFB1F7E5-1A52-4750-B477-DE0B44157366}" xr6:coauthVersionLast="36" xr6:coauthVersionMax="36" xr10:uidLastSave="{00000000-0000-0000-0000-000000000000}"/>
  <bookViews>
    <workbookView xWindow="0" yWindow="0" windowWidth="17280" windowHeight="8685" xr2:uid="{5573B547-DDE1-47FD-98D3-28B8489558C1}"/>
  </bookViews>
  <sheets>
    <sheet name="PRODUCCIÓN 2024" sheetId="2" r:id="rId1"/>
    <sheet name="Hoj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 l="1"/>
  <c r="G38" i="2" l="1"/>
  <c r="C46" i="2"/>
  <c r="H38" i="2" l="1"/>
  <c r="H47" i="2"/>
  <c r="L38" i="2"/>
  <c r="L39" i="2"/>
  <c r="L40" i="2"/>
  <c r="L41" i="2"/>
  <c r="L42" i="2"/>
  <c r="L43" i="2"/>
  <c r="L44" i="2"/>
  <c r="L45" i="2"/>
  <c r="L47" i="2"/>
  <c r="L48" i="2"/>
  <c r="L37" i="2"/>
  <c r="K49" i="2"/>
  <c r="G49" i="2"/>
  <c r="F38" i="2"/>
  <c r="D49" i="2"/>
  <c r="I49" i="2"/>
  <c r="J49" i="2"/>
  <c r="C49" i="2"/>
  <c r="F49" i="2" s="1"/>
  <c r="E19" i="2"/>
  <c r="E18" i="2"/>
  <c r="E17" i="2"/>
  <c r="E29" i="2" l="1"/>
  <c r="F29" i="2"/>
  <c r="G29" i="2"/>
  <c r="H29" i="2"/>
  <c r="I29" i="2"/>
  <c r="J29" i="2"/>
  <c r="K29" i="2"/>
  <c r="L29" i="2"/>
  <c r="M29" i="2"/>
  <c r="N29" i="2"/>
  <c r="O29" i="2"/>
  <c r="D29" i="2"/>
  <c r="J48" i="2" l="1"/>
  <c r="D48" i="2"/>
  <c r="C48" i="2"/>
  <c r="I48" i="2"/>
  <c r="K48" i="2" s="1"/>
  <c r="O8" i="2"/>
  <c r="N8" i="2"/>
  <c r="G8" i="2"/>
  <c r="H8" i="2"/>
  <c r="I8" i="2"/>
  <c r="J8" i="2"/>
  <c r="K8" i="2"/>
  <c r="L8" i="2"/>
  <c r="M8" i="2"/>
  <c r="D8" i="2"/>
  <c r="E8" i="2"/>
  <c r="F8" i="2"/>
  <c r="O19" i="2"/>
  <c r="O18" i="2"/>
  <c r="G48" i="2" s="1"/>
  <c r="O17" i="2"/>
  <c r="F48" i="2" s="1"/>
  <c r="E48" i="2" l="1"/>
  <c r="H48" i="2" s="1"/>
  <c r="J47" i="2"/>
  <c r="D37" i="3"/>
  <c r="I47" i="2"/>
  <c r="K47" i="2" s="1"/>
  <c r="E37" i="3"/>
  <c r="D47" i="2"/>
  <c r="G47" i="2" s="1"/>
  <c r="C47" i="2"/>
  <c r="F47" i="2" s="1"/>
  <c r="N18" i="2"/>
  <c r="N17" i="2"/>
  <c r="E47" i="2" l="1"/>
  <c r="J46" i="2"/>
  <c r="J45" i="2"/>
  <c r="D46" i="2"/>
  <c r="G46" i="2" s="1"/>
  <c r="F46" i="2"/>
  <c r="E46" i="2" l="1"/>
  <c r="I46" i="2"/>
  <c r="K46" i="2" s="1"/>
  <c r="I45" i="2"/>
  <c r="K45" i="2" s="1"/>
  <c r="M18" i="2"/>
  <c r="M17" i="2"/>
  <c r="H46" i="2" l="1"/>
  <c r="E49" i="2"/>
  <c r="L46" i="2"/>
  <c r="L19" i="2"/>
  <c r="D45" i="2"/>
  <c r="G45" i="2" s="1"/>
  <c r="C45" i="2"/>
  <c r="F45" i="2" s="1"/>
  <c r="J44" i="2"/>
  <c r="J43" i="2"/>
  <c r="I44" i="2"/>
  <c r="K44" i="2" s="1"/>
  <c r="C44" i="2"/>
  <c r="F44" i="2" s="1"/>
  <c r="D44" i="2"/>
  <c r="D43" i="2"/>
  <c r="K18" i="2"/>
  <c r="K17" i="2"/>
  <c r="H49" i="2" l="1"/>
  <c r="L49" i="2"/>
  <c r="E45" i="2"/>
  <c r="H45" i="2" s="1"/>
  <c r="E44" i="2"/>
  <c r="H44" i="2" s="1"/>
  <c r="G44" i="2"/>
  <c r="J42" i="2"/>
  <c r="J41" i="2"/>
  <c r="J40" i="2"/>
  <c r="J39" i="2"/>
  <c r="J38" i="2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G43" i="2"/>
  <c r="D42" i="2"/>
  <c r="G42" i="2" s="1"/>
  <c r="D41" i="2"/>
  <c r="G41" i="2" s="1"/>
  <c r="D40" i="2"/>
  <c r="G40" i="2" s="1"/>
  <c r="D39" i="2"/>
  <c r="G39" i="2" s="1"/>
  <c r="D38" i="2"/>
  <c r="D37" i="2"/>
  <c r="C43" i="2"/>
  <c r="F43" i="2" s="1"/>
  <c r="C42" i="2"/>
  <c r="C41" i="2"/>
  <c r="F41" i="2" s="1"/>
  <c r="C40" i="2"/>
  <c r="F40" i="2" s="1"/>
  <c r="C39" i="2"/>
  <c r="F39" i="2" s="1"/>
  <c r="C38" i="2"/>
  <c r="C37" i="2"/>
  <c r="I19" i="2"/>
  <c r="G19" i="2"/>
  <c r="I18" i="2"/>
  <c r="G18" i="2"/>
  <c r="F18" i="2"/>
  <c r="D18" i="2"/>
  <c r="H17" i="2"/>
  <c r="G17" i="2"/>
  <c r="F17" i="2"/>
  <c r="F19" i="2"/>
  <c r="H19" i="2"/>
  <c r="J19" i="2"/>
  <c r="H18" i="2"/>
  <c r="J18" i="2"/>
  <c r="I17" i="2"/>
  <c r="J17" i="2"/>
  <c r="E37" i="2" l="1"/>
  <c r="H37" i="2" s="1"/>
  <c r="E38" i="2"/>
  <c r="E42" i="2"/>
  <c r="H42" i="2" s="1"/>
  <c r="E41" i="2"/>
  <c r="H41" i="2" s="1"/>
  <c r="F42" i="2"/>
  <c r="E40" i="2"/>
  <c r="H40" i="2" s="1"/>
  <c r="E43" i="2"/>
  <c r="H43" i="2" s="1"/>
  <c r="E39" i="2"/>
  <c r="H39" i="2" s="1"/>
  <c r="G37" i="2"/>
  <c r="D19" i="2"/>
  <c r="D17" i="2"/>
  <c r="J37" i="2"/>
  <c r="F37" i="2"/>
  <c r="P8" i="2"/>
  <c r="N19" i="2"/>
  <c r="M19" i="2"/>
  <c r="K19" i="2"/>
  <c r="P6" i="2"/>
  <c r="P7" i="2" l="1"/>
</calcChain>
</file>

<file path=xl/sharedStrings.xml><?xml version="1.0" encoding="utf-8"?>
<sst xmlns="http://schemas.openxmlformats.org/spreadsheetml/2006/main" count="125" uniqueCount="47">
  <si>
    <t xml:space="preserve">PRODUCCIÓN DE PETRÓLEO NETO DE CAMPO </t>
  </si>
  <si>
    <t>-Cifras en barriles-</t>
  </si>
  <si>
    <t>BLOQUE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</si>
  <si>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</si>
  <si>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</si>
  <si>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</si>
  <si>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</si>
  <si>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</si>
  <si>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</si>
  <si>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</si>
  <si>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</si>
  <si>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</si>
  <si>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</si>
  <si>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</si>
  <si>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</si>
  <si>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</t>
  </si>
  <si>
    <t>EP PETROECUADOR</t>
  </si>
  <si>
    <t xml:space="preserve">ENAP SIPETROL S.A. </t>
  </si>
  <si>
    <t>ANDES PETROLEUM ECUADOR LTD.</t>
  </si>
  <si>
    <t>PÚBLICAS</t>
  </si>
  <si>
    <t>PRIVADAS</t>
  </si>
  <si>
    <t>TOTAL</t>
  </si>
  <si>
    <t>Fuente: ARC.</t>
  </si>
  <si>
    <t>PRODUCCIÓN DE GAS NATURAL CAMPO AMISTAD</t>
  </si>
  <si>
    <t>-MILES DE PIES CÚBICOS-</t>
  </si>
  <si>
    <t>-BARRILES EQUIVALENTES DE PETRÓLEO-</t>
  </si>
  <si>
    <t>MESES</t>
  </si>
  <si>
    <t>PRODUCCIÓN DE CAMPO</t>
  </si>
  <si>
    <t>PRODUCCIÓN DE PETRÓLEO PROMEDIO DIARIO</t>
  </si>
  <si>
    <t xml:space="preserve">PÚBLICA </t>
  </si>
  <si>
    <t>PRIVADA</t>
  </si>
  <si>
    <t>PROMEDIO DIARIO</t>
  </si>
  <si>
    <t>MIÉ</t>
  </si>
  <si>
    <t>MAR</t>
  </si>
  <si>
    <t>LUN</t>
  </si>
  <si>
    <t>DOM</t>
  </si>
  <si>
    <t>SÁB</t>
  </si>
  <si>
    <t>VIE</t>
  </si>
  <si>
    <t>JUE</t>
  </si>
  <si>
    <t>Elaboración: MEM - VH - DAIEH</t>
  </si>
  <si>
    <t>Calculo Indicador</t>
  </si>
  <si>
    <t>BEPD</t>
  </si>
  <si>
    <t>AÑO 2024 -Cifras en barriles-</t>
  </si>
  <si>
    <t>Período: 2024</t>
  </si>
  <si>
    <t xml:space="preserve">TOTAL </t>
  </si>
  <si>
    <t>Fuente: ARCH.</t>
  </si>
  <si>
    <t>Datos sujetos a revisión 
*Los datos al valor promedio diario se ajustaron de acuerdo a la informacion actualizada enviada por la 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</si>
</sst>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7" formatCode="_(* #,##0.00_);_(* \(#,##0.00\);_(* &quot;-&quot;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6288"/>
      <name val="Bookman Old Style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288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9F1FB"/>
        <bgColor indexed="64"/>
      </patternFill>
    </fill>
    <fill>
      <patternFill patternType="solid">
        <fgColor rgb="FFD8EAFE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FFFFFF"/>
      </top>
      <bottom style="medium">
        <color rgb="FF7C7D7D"/>
      </bottom>
      <diagonal/>
    </border>
    <border>
      <left style="medium">
        <color rgb="FF7C7D7D"/>
      </left>
      <right/>
      <top style="medium">
        <color rgb="FF7C7D7D"/>
      </top>
      <bottom style="medium">
        <color rgb="FF7C7D7D"/>
      </bottom>
      <diagonal/>
    </border>
    <border>
      <left/>
      <right/>
      <top style="medium">
        <color rgb="FF7C7D7D"/>
      </top>
      <bottom style="medium">
        <color rgb="FF7C7D7D"/>
      </bottom>
      <diagonal/>
    </border>
    <border>
      <left/>
      <right style="medium">
        <color rgb="FF7C7D7D"/>
      </right>
      <top style="medium">
        <color rgb="FF7C7D7D"/>
      </top>
      <bottom style="medium">
        <color rgb="FF7C7D7D"/>
      </bottom>
      <diagonal/>
    </border>
    <border>
      <left style="medium">
        <color rgb="FF7C7D7D"/>
      </left>
      <right/>
      <top style="medium">
        <color rgb="FFFFFFFF"/>
      </top>
      <bottom style="medium">
        <color rgb="FF7C7D7D"/>
      </bottom>
      <diagonal/>
    </border>
    <border>
      <left/>
      <right style="medium">
        <color rgb="FF7C7D7D"/>
      </right>
      <top style="medium">
        <color rgb="FFFFFFFF"/>
      </top>
      <bottom style="medium">
        <color rgb="FF7C7D7D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" fontId="8" fillId="4" borderId="0" xfId="0" applyNumberFormat="1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11" fillId="2" borderId="12" xfId="1" applyNumberFormat="1" applyFont="1" applyFill="1" applyBorder="1" applyAlignment="1">
      <alignment vertical="center"/>
    </xf>
    <xf numFmtId="4" fontId="12" fillId="2" borderId="0" xfId="1" applyNumberFormat="1" applyFont="1" applyFill="1" applyAlignment="1">
      <alignment horizontal="center" vertical="center" wrapText="1"/>
    </xf>
    <xf numFmtId="4" fontId="13" fillId="2" borderId="0" xfId="1" applyNumberFormat="1" applyFont="1" applyFill="1" applyAlignment="1">
      <alignment horizontal="center" vertical="center"/>
    </xf>
    <xf numFmtId="4" fontId="14" fillId="2" borderId="0" xfId="1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4" fontId="12" fillId="2" borderId="0" xfId="1" applyNumberFormat="1" applyFont="1" applyFill="1" applyAlignment="1">
      <alignment horizontal="center" vertical="center"/>
    </xf>
    <xf numFmtId="3" fontId="14" fillId="2" borderId="0" xfId="1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7" fillId="2" borderId="0" xfId="1" applyNumberFormat="1" applyFont="1" applyFill="1" applyAlignment="1">
      <alignment vertical="center"/>
    </xf>
    <xf numFmtId="0" fontId="0" fillId="2" borderId="0" xfId="0" applyFill="1"/>
    <xf numFmtId="3" fontId="0" fillId="2" borderId="0" xfId="0" applyNumberFormat="1" applyFill="1"/>
    <xf numFmtId="0" fontId="2" fillId="2" borderId="0" xfId="0" applyFont="1" applyFill="1"/>
    <xf numFmtId="0" fontId="20" fillId="2" borderId="0" xfId="0" applyFont="1" applyFill="1" applyAlignment="1">
      <alignment vertical="center"/>
    </xf>
    <xf numFmtId="3" fontId="21" fillId="5" borderId="12" xfId="1" applyNumberFormat="1" applyFont="1" applyFill="1" applyBorder="1" applyAlignment="1">
      <alignment vertical="center"/>
    </xf>
    <xf numFmtId="4" fontId="19" fillId="2" borderId="0" xfId="1" applyNumberFormat="1" applyFont="1" applyFill="1" applyAlignment="1">
      <alignment horizontal="center" vertical="center" wrapText="1"/>
    </xf>
    <xf numFmtId="4" fontId="22" fillId="2" borderId="0" xfId="1" applyNumberFormat="1" applyFont="1" applyFill="1" applyAlignment="1">
      <alignment horizontal="center" vertical="center"/>
    </xf>
    <xf numFmtId="4" fontId="17" fillId="2" borderId="0" xfId="1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19" fillId="2" borderId="0" xfId="1" applyNumberFormat="1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3" fontId="23" fillId="3" borderId="12" xfId="0" quotePrefix="1" applyNumberFormat="1" applyFont="1" applyFill="1" applyBorder="1" applyAlignment="1">
      <alignment horizontal="center" vertical="center" wrapText="1"/>
    </xf>
    <xf numFmtId="0" fontId="16" fillId="0" borderId="12" xfId="3" applyBorder="1" applyAlignment="1">
      <alignment vertical="center"/>
    </xf>
    <xf numFmtId="3" fontId="14" fillId="2" borderId="12" xfId="1" applyNumberFormat="1" applyFont="1" applyFill="1" applyBorder="1" applyAlignment="1">
      <alignment vertical="center"/>
    </xf>
    <xf numFmtId="3" fontId="14" fillId="6" borderId="12" xfId="1" applyNumberFormat="1" applyFont="1" applyFill="1" applyBorder="1" applyAlignment="1">
      <alignment vertical="center"/>
    </xf>
    <xf numFmtId="3" fontId="23" fillId="0" borderId="0" xfId="0" applyNumberFormat="1" applyFont="1" applyAlignment="1">
      <alignment vertical="center" wrapText="1"/>
    </xf>
    <xf numFmtId="3" fontId="14" fillId="2" borderId="12" xfId="0" applyNumberFormat="1" applyFont="1" applyFill="1" applyBorder="1" applyAlignment="1">
      <alignment vertical="center"/>
    </xf>
    <xf numFmtId="43" fontId="0" fillId="2" borderId="12" xfId="4" applyFont="1" applyFill="1" applyBorder="1"/>
    <xf numFmtId="43" fontId="11" fillId="2" borderId="12" xfId="4" applyFont="1" applyFill="1" applyBorder="1" applyAlignment="1">
      <alignment vertical="center"/>
    </xf>
    <xf numFmtId="3" fontId="14" fillId="2" borderId="12" xfId="0" applyNumberFormat="1" applyFont="1" applyFill="1" applyBorder="1" applyAlignment="1">
      <alignment horizontal="right" vertical="center"/>
    </xf>
    <xf numFmtId="3" fontId="14" fillId="6" borderId="12" xfId="1" applyNumberFormat="1" applyFont="1" applyFill="1" applyBorder="1" applyAlignment="1">
      <alignment horizontal="right" vertical="center"/>
    </xf>
    <xf numFmtId="3" fontId="14" fillId="2" borderId="12" xfId="1" applyNumberFormat="1" applyFont="1" applyFill="1" applyBorder="1" applyAlignment="1">
      <alignment horizontal="right" vertical="center"/>
    </xf>
    <xf numFmtId="43" fontId="0" fillId="2" borderId="0" xfId="0" applyNumberFormat="1" applyFill="1"/>
    <xf numFmtId="14" fontId="24" fillId="8" borderId="16" xfId="0" applyNumberFormat="1" applyFont="1" applyFill="1" applyBorder="1" applyAlignment="1">
      <alignment horizontal="left" vertical="center" wrapText="1" indent="1"/>
    </xf>
    <xf numFmtId="4" fontId="24" fillId="8" borderId="16" xfId="0" applyNumberFormat="1" applyFont="1" applyFill="1" applyBorder="1" applyAlignment="1">
      <alignment horizontal="right" vertical="center" wrapText="1" indent="1"/>
    </xf>
    <xf numFmtId="14" fontId="24" fillId="7" borderId="16" xfId="0" applyNumberFormat="1" applyFont="1" applyFill="1" applyBorder="1" applyAlignment="1">
      <alignment horizontal="left" vertical="center" wrapText="1" indent="1"/>
    </xf>
    <xf numFmtId="4" fontId="24" fillId="7" borderId="16" xfId="0" applyNumberFormat="1" applyFont="1" applyFill="1" applyBorder="1" applyAlignment="1">
      <alignment horizontal="right" vertical="center" wrapText="1" indent="1"/>
    </xf>
    <xf numFmtId="14" fontId="24" fillId="9" borderId="16" xfId="0" applyNumberFormat="1" applyFont="1" applyFill="1" applyBorder="1" applyAlignment="1">
      <alignment horizontal="left" vertical="center" wrapText="1" indent="1"/>
    </xf>
    <xf numFmtId="4" fontId="24" fillId="9" borderId="16" xfId="0" applyNumberFormat="1" applyFont="1" applyFill="1" applyBorder="1" applyAlignment="1">
      <alignment horizontal="right" vertical="center" wrapText="1" indent="1"/>
    </xf>
    <xf numFmtId="0" fontId="24" fillId="8" borderId="17" xfId="0" applyFont="1" applyFill="1" applyBorder="1" applyAlignment="1">
      <alignment horizontal="left" vertical="center" wrapText="1" indent="1"/>
    </xf>
    <xf numFmtId="14" fontId="24" fillId="8" borderId="18" xfId="0" applyNumberFormat="1" applyFont="1" applyFill="1" applyBorder="1" applyAlignment="1">
      <alignment horizontal="left" vertical="center" wrapText="1" indent="1"/>
    </xf>
    <xf numFmtId="4" fontId="24" fillId="8" borderId="18" xfId="0" applyNumberFormat="1" applyFont="1" applyFill="1" applyBorder="1" applyAlignment="1">
      <alignment horizontal="right" vertical="center" wrapText="1" indent="1"/>
    </xf>
    <xf numFmtId="4" fontId="24" fillId="8" borderId="19" xfId="0" applyNumberFormat="1" applyFont="1" applyFill="1" applyBorder="1" applyAlignment="1">
      <alignment horizontal="right" vertical="center" wrapText="1" indent="1"/>
    </xf>
    <xf numFmtId="0" fontId="24" fillId="7" borderId="20" xfId="0" applyFont="1" applyFill="1" applyBorder="1" applyAlignment="1">
      <alignment horizontal="left" vertical="center" wrapText="1" indent="1"/>
    </xf>
    <xf numFmtId="4" fontId="24" fillId="7" borderId="21" xfId="0" applyNumberFormat="1" applyFont="1" applyFill="1" applyBorder="1" applyAlignment="1">
      <alignment horizontal="right" vertical="center" wrapText="1" indent="1"/>
    </xf>
    <xf numFmtId="0" fontId="24" fillId="8" borderId="20" xfId="0" applyFont="1" applyFill="1" applyBorder="1" applyAlignment="1">
      <alignment horizontal="left" vertical="center" wrapText="1" indent="1"/>
    </xf>
    <xf numFmtId="4" fontId="24" fillId="8" borderId="21" xfId="0" applyNumberFormat="1" applyFont="1" applyFill="1" applyBorder="1" applyAlignment="1">
      <alignment horizontal="right" vertical="center" wrapText="1" indent="1"/>
    </xf>
    <xf numFmtId="0" fontId="24" fillId="9" borderId="20" xfId="0" applyFont="1" applyFill="1" applyBorder="1" applyAlignment="1">
      <alignment horizontal="left" vertical="center" wrapText="1" indent="1"/>
    </xf>
    <xf numFmtId="4" fontId="24" fillId="9" borderId="21" xfId="0" applyNumberFormat="1" applyFont="1" applyFill="1" applyBorder="1" applyAlignment="1">
      <alignment horizontal="right" vertical="center" wrapText="1" indent="1"/>
    </xf>
    <xf numFmtId="14" fontId="24" fillId="10" borderId="16" xfId="0" applyNumberFormat="1" applyFont="1" applyFill="1" applyBorder="1" applyAlignment="1">
      <alignment horizontal="left" vertical="center" wrapText="1" indent="1"/>
    </xf>
    <xf numFmtId="4" fontId="24" fillId="10" borderId="16" xfId="0" applyNumberFormat="1" applyFont="1" applyFill="1" applyBorder="1" applyAlignment="1">
      <alignment horizontal="right" vertical="center" wrapText="1" indent="1"/>
    </xf>
    <xf numFmtId="0" fontId="24" fillId="7" borderId="17" xfId="0" applyFont="1" applyFill="1" applyBorder="1" applyAlignment="1">
      <alignment horizontal="left" vertical="center" wrapText="1" indent="1"/>
    </xf>
    <xf numFmtId="14" fontId="24" fillId="7" borderId="18" xfId="0" applyNumberFormat="1" applyFont="1" applyFill="1" applyBorder="1" applyAlignment="1">
      <alignment horizontal="left" vertical="center" wrapText="1" indent="1"/>
    </xf>
    <xf numFmtId="4" fontId="24" fillId="7" borderId="18" xfId="0" applyNumberFormat="1" applyFont="1" applyFill="1" applyBorder="1" applyAlignment="1">
      <alignment horizontal="right" vertical="center" wrapText="1" indent="1"/>
    </xf>
    <xf numFmtId="4" fontId="24" fillId="7" borderId="19" xfId="0" applyNumberFormat="1" applyFont="1" applyFill="1" applyBorder="1" applyAlignment="1">
      <alignment horizontal="right" vertical="center" wrapText="1" indent="1"/>
    </xf>
    <xf numFmtId="0" fontId="24" fillId="10" borderId="20" xfId="0" applyFont="1" applyFill="1" applyBorder="1" applyAlignment="1">
      <alignment horizontal="left" vertical="center" wrapText="1" indent="1"/>
    </xf>
    <xf numFmtId="4" fontId="24" fillId="10" borderId="21" xfId="0" applyNumberFormat="1" applyFont="1" applyFill="1" applyBorder="1" applyAlignment="1">
      <alignment horizontal="right" vertical="center" wrapText="1" indent="1"/>
    </xf>
    <xf numFmtId="4" fontId="0" fillId="0" borderId="0" xfId="0" applyNumberFormat="1"/>
    <xf numFmtId="164" fontId="21" fillId="5" borderId="12" xfId="4" applyNumberFormat="1" applyFont="1" applyFill="1" applyBorder="1" applyAlignment="1">
      <alignment vertical="center"/>
    </xf>
    <xf numFmtId="0" fontId="2" fillId="12" borderId="12" xfId="0" applyFont="1" applyFill="1" applyBorder="1"/>
    <xf numFmtId="0" fontId="0" fillId="13" borderId="12" xfId="0" applyFill="1" applyBorder="1"/>
    <xf numFmtId="3" fontId="23" fillId="11" borderId="7" xfId="0" quotePrefix="1" applyNumberFormat="1" applyFont="1" applyFill="1" applyBorder="1" applyAlignment="1">
      <alignment horizontal="center" vertical="center" wrapText="1"/>
    </xf>
    <xf numFmtId="3" fontId="23" fillId="11" borderId="11" xfId="0" quotePrefix="1" applyNumberFormat="1" applyFont="1" applyFill="1" applyBorder="1" applyAlignment="1">
      <alignment horizontal="center" vertical="center" wrapText="1"/>
    </xf>
    <xf numFmtId="0" fontId="10" fillId="2" borderId="11" xfId="0" quotePrefix="1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3" fontId="23" fillId="3" borderId="7" xfId="0" quotePrefix="1" applyNumberFormat="1" applyFont="1" applyFill="1" applyBorder="1" applyAlignment="1">
      <alignment horizontal="center" vertical="center" wrapText="1"/>
    </xf>
    <xf numFmtId="3" fontId="23" fillId="3" borderId="11" xfId="0" quotePrefix="1" applyNumberFormat="1" applyFont="1" applyFill="1" applyBorder="1" applyAlignment="1">
      <alignment horizontal="center" vertical="center" wrapText="1"/>
    </xf>
    <xf numFmtId="3" fontId="23" fillId="3" borderId="8" xfId="0" quotePrefix="1" applyNumberFormat="1" applyFont="1" applyFill="1" applyBorder="1" applyAlignment="1">
      <alignment horizontal="center" vertical="center" wrapText="1"/>
    </xf>
    <xf numFmtId="3" fontId="23" fillId="3" borderId="13" xfId="0" quotePrefix="1" applyNumberFormat="1" applyFont="1" applyFill="1" applyBorder="1" applyAlignment="1">
      <alignment horizontal="center" vertical="center" wrapText="1"/>
    </xf>
    <xf numFmtId="3" fontId="23" fillId="3" borderId="9" xfId="0" quotePrefix="1" applyNumberFormat="1" applyFont="1" applyFill="1" applyBorder="1" applyAlignment="1">
      <alignment horizontal="center" vertical="center" wrapText="1"/>
    </xf>
    <xf numFmtId="3" fontId="23" fillId="3" borderId="4" xfId="0" applyNumberFormat="1" applyFont="1" applyFill="1" applyBorder="1" applyAlignment="1">
      <alignment horizontal="center" vertical="center" wrapText="1"/>
    </xf>
    <xf numFmtId="3" fontId="23" fillId="3" borderId="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3" fontId="23" fillId="3" borderId="14" xfId="0" applyNumberFormat="1" applyFont="1" applyFill="1" applyBorder="1" applyAlignment="1">
      <alignment horizontal="center" vertical="center" wrapText="1"/>
    </xf>
    <xf numFmtId="3" fontId="23" fillId="3" borderId="11" xfId="0" applyNumberFormat="1" applyFont="1" applyFill="1" applyBorder="1" applyAlignment="1">
      <alignment horizontal="center" vertical="center" wrapText="1"/>
    </xf>
    <xf numFmtId="3" fontId="23" fillId="3" borderId="6" xfId="0" applyNumberFormat="1" applyFont="1" applyFill="1" applyBorder="1" applyAlignment="1">
      <alignment horizontal="center" vertical="center" wrapText="1"/>
    </xf>
    <xf numFmtId="3" fontId="23" fillId="3" borderId="10" xfId="0" applyNumberFormat="1" applyFont="1" applyFill="1" applyBorder="1" applyAlignment="1">
      <alignment horizontal="center" vertical="center" wrapText="1"/>
    </xf>
    <xf numFmtId="3" fontId="23" fillId="3" borderId="0" xfId="0" applyNumberFormat="1" applyFont="1" applyFill="1" applyAlignment="1">
      <alignment horizontal="center" vertical="center" wrapText="1"/>
    </xf>
    <xf numFmtId="3" fontId="23" fillId="3" borderId="15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vertical="center" wrapText="1"/>
    </xf>
    <xf numFmtId="0" fontId="10" fillId="2" borderId="12" xfId="0" quotePrefix="1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3" fillId="2" borderId="4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12" borderId="12" xfId="3" applyFill="1" applyBorder="1" applyAlignment="1">
      <alignment vertical="center"/>
    </xf>
    <xf numFmtId="3" fontId="14" fillId="12" borderId="12" xfId="0" applyNumberFormat="1" applyFont="1" applyFill="1" applyBorder="1" applyAlignment="1">
      <alignment vertical="center"/>
    </xf>
    <xf numFmtId="3" fontId="14" fillId="12" borderId="12" xfId="1" applyNumberFormat="1" applyFont="1" applyFill="1" applyBorder="1" applyAlignment="1">
      <alignment vertical="center"/>
    </xf>
    <xf numFmtId="3" fontId="14" fillId="12" borderId="12" xfId="0" applyNumberFormat="1" applyFont="1" applyFill="1" applyBorder="1" applyAlignment="1">
      <alignment horizontal="right" vertical="center"/>
    </xf>
    <xf numFmtId="3" fontId="14" fillId="12" borderId="12" xfId="1" applyNumberFormat="1" applyFont="1" applyFill="1" applyBorder="1" applyAlignment="1">
      <alignment horizontal="right" vertical="center"/>
    </xf>
    <xf numFmtId="167" fontId="0" fillId="13" borderId="12" xfId="0" applyNumberFormat="1" applyFill="1" applyBorder="1"/>
    <xf numFmtId="0" fontId="2" fillId="2" borderId="2" xfId="0" applyFont="1" applyFill="1" applyBorder="1" applyAlignment="1">
      <alignment horizontal="left" wrapText="1"/>
    </xf>
  </cellXfs>
  <cellStyles count="5">
    <cellStyle name="Millares" xfId="4" builtinId="3"/>
    <cellStyle name="Normal" xfId="0" builtinId="0"/>
    <cellStyle name="Normal 2 10" xfId="3" xr:uid="{F6C14AA0-C1E8-48A3-9935-1A5C815F35D5}"/>
    <cellStyle name="Normal 5" xfId="1" xr:uid="{475A183D-2E29-4741-9203-3CB501E2A8E2}"/>
    <cellStyle name="Normal 94" xfId="2" xr:uid="{5CF0930F-51FF-400D-A846-63CFBE35CB1F}"/>
  </cellStyles>
  <dxfs count="0"/>
  <tableStyles count="0" defaultTableStyle="TableStyleMedium2" defaultPivotStyle="PivotStyleLight16"/>
  <colors>
    <mruColors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B57A-1184-4F18-8C17-68EE458ABFD5}">
  <sheetPr>
    <tabColor rgb="FFFFFF00"/>
  </sheetPr>
  <dimension ref="B1:AA56"/>
  <sheetViews>
    <sheetView tabSelected="1" zoomScale="60" zoomScaleNormal="60" workbookViewId="0">
      <selection activeCell="D12" sqref="D12"/>
    </sheetView>
  </sheetViews>
  <sheetFormatPr baseColWidth="10" defaultRowHeight="15" x14ac:dyDescent="0.25"/>
  <cols>
    <col min="1" max="1" width="6.28515625" customWidth="1"/>
    <col min="2" max="2" width="16.140625" customWidth="1"/>
    <col min="3" max="3" width="15.42578125" bestFit="1" customWidth="1"/>
    <col min="4" max="4" width="19.28515625" bestFit="1" customWidth="1"/>
    <col min="5" max="5" width="19" bestFit="1" customWidth="1"/>
    <col min="6" max="6" width="18.7109375" bestFit="1" customWidth="1"/>
    <col min="7" max="7" width="18.28515625" bestFit="1" customWidth="1"/>
    <col min="8" max="9" width="19" bestFit="1" customWidth="1"/>
    <col min="10" max="10" width="19.42578125" bestFit="1" customWidth="1"/>
    <col min="11" max="12" width="19.42578125" customWidth="1"/>
    <col min="13" max="13" width="15.7109375" customWidth="1"/>
    <col min="14" max="14" width="17.5703125" customWidth="1"/>
    <col min="15" max="15" width="17.7109375" customWidth="1"/>
  </cols>
  <sheetData>
    <row r="1" spans="2:27" s="16" customFormat="1" x14ac:dyDescent="0.25"/>
    <row r="2" spans="2:27" s="1" customFormat="1" ht="40.5" customHeight="1" x14ac:dyDescent="0.25">
      <c r="B2" s="98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2"/>
      <c r="Q2" s="3"/>
      <c r="R2" s="3"/>
      <c r="S2" s="3"/>
      <c r="T2" s="3"/>
      <c r="U2" s="3"/>
      <c r="V2" s="3"/>
      <c r="W2" s="3"/>
      <c r="X2" s="3"/>
    </row>
    <row r="3" spans="2:27" s="1" customFormat="1" ht="24.95" customHeight="1" x14ac:dyDescent="0.25">
      <c r="B3" s="90" t="s">
        <v>42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2"/>
      <c r="Q3" s="3"/>
      <c r="R3" s="3"/>
      <c r="S3" s="3"/>
      <c r="T3" s="3"/>
      <c r="U3" s="3"/>
      <c r="V3" s="3"/>
      <c r="W3" s="3"/>
      <c r="X3" s="3"/>
    </row>
    <row r="4" spans="2:27" s="4" customFormat="1" ht="30" customHeight="1" x14ac:dyDescent="0.25">
      <c r="B4" s="92" t="s">
        <v>2</v>
      </c>
      <c r="C4" s="93"/>
      <c r="D4" s="96" t="s">
        <v>3</v>
      </c>
      <c r="E4" s="96" t="s">
        <v>4</v>
      </c>
      <c r="F4" s="96" t="s">
        <v>5</v>
      </c>
      <c r="G4" s="96" t="s">
        <v>6</v>
      </c>
      <c r="H4" s="96" t="s">
        <v>7</v>
      </c>
      <c r="I4" s="96" t="s">
        <v>8</v>
      </c>
      <c r="J4" s="96" t="s">
        <v>9</v>
      </c>
      <c r="K4" s="96" t="s">
        <v>10</v>
      </c>
      <c r="L4" s="96" t="s">
        <v>11</v>
      </c>
      <c r="M4" s="96" t="s">
        <v>12</v>
      </c>
      <c r="N4" s="96" t="s">
        <v>13</v>
      </c>
      <c r="O4" s="96" t="s">
        <v>14</v>
      </c>
      <c r="P4" s="100"/>
      <c r="Q4" s="5"/>
      <c r="R4" s="5"/>
      <c r="S4" s="5"/>
      <c r="T4" s="5"/>
      <c r="U4" s="5"/>
      <c r="V4" s="5"/>
      <c r="W4" s="5"/>
      <c r="X4" s="5"/>
    </row>
    <row r="5" spans="2:27" s="4" customFormat="1" ht="30" customHeight="1" x14ac:dyDescent="0.25">
      <c r="B5" s="94"/>
      <c r="C5" s="95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100"/>
      <c r="Q5" s="5"/>
      <c r="R5" s="5"/>
      <c r="S5" s="5"/>
      <c r="T5" s="5"/>
      <c r="U5" s="5"/>
      <c r="V5" s="6" t="s">
        <v>15</v>
      </c>
      <c r="W5" s="5"/>
      <c r="X5" s="5"/>
    </row>
    <row r="6" spans="2:27" s="1" customFormat="1" ht="35.1" customHeight="1" x14ac:dyDescent="0.25">
      <c r="B6" s="70" t="s">
        <v>19</v>
      </c>
      <c r="C6" s="70"/>
      <c r="D6" s="33">
        <v>12443377.019999998</v>
      </c>
      <c r="E6" s="33">
        <v>11472655.640000001</v>
      </c>
      <c r="F6" s="33">
        <v>12143399.029999999</v>
      </c>
      <c r="G6" s="33">
        <v>11701543.609999999</v>
      </c>
      <c r="H6" s="33">
        <v>12095740.819999998</v>
      </c>
      <c r="I6" s="33">
        <v>10685274.08</v>
      </c>
      <c r="J6" s="33">
        <v>11587804.620000001</v>
      </c>
      <c r="K6" s="7">
        <v>11755729.890000001</v>
      </c>
      <c r="L6" s="7">
        <v>11162055.189999999</v>
      </c>
      <c r="M6" s="7">
        <v>11603994.560000001</v>
      </c>
      <c r="N6" s="7">
        <v>11303276.02</v>
      </c>
      <c r="O6" s="7">
        <v>11694604.33</v>
      </c>
      <c r="P6" s="8" t="e">
        <f>+#REF!/#REF!*100</f>
        <v>#REF!</v>
      </c>
      <c r="Q6" s="9"/>
      <c r="R6" s="9"/>
      <c r="S6" s="10"/>
      <c r="T6" s="11"/>
      <c r="U6" s="11" t="s">
        <v>16</v>
      </c>
      <c r="V6" s="12">
        <v>23765162.890000001</v>
      </c>
      <c r="W6" s="10"/>
      <c r="X6" s="13"/>
      <c r="Y6" s="14"/>
      <c r="Z6" s="14"/>
      <c r="AA6" s="14"/>
    </row>
    <row r="7" spans="2:27" s="1" customFormat="1" ht="35.1" customHeight="1" x14ac:dyDescent="0.25">
      <c r="B7" s="89" t="s">
        <v>20</v>
      </c>
      <c r="C7" s="89"/>
      <c r="D7" s="34">
        <v>2761254.3200000003</v>
      </c>
      <c r="E7" s="34">
        <v>2611978.5700000003</v>
      </c>
      <c r="F7" s="34">
        <v>2827155.8400000003</v>
      </c>
      <c r="G7" s="34">
        <v>2767154.8400000008</v>
      </c>
      <c r="H7" s="34">
        <v>2923595.29</v>
      </c>
      <c r="I7" s="34">
        <v>2717411.6500000004</v>
      </c>
      <c r="J7" s="34">
        <v>2814081</v>
      </c>
      <c r="K7" s="7">
        <v>3035006.01</v>
      </c>
      <c r="L7" s="7">
        <v>2915041.4200000009</v>
      </c>
      <c r="M7" s="7">
        <v>3019596.0299999993</v>
      </c>
      <c r="N7" s="7">
        <v>2922558.5799999991</v>
      </c>
      <c r="O7" s="7">
        <v>2985280.83</v>
      </c>
      <c r="P7" s="8" t="e">
        <f>+#REF!/#REF!*100</f>
        <v>#REF!</v>
      </c>
      <c r="Q7" s="9"/>
      <c r="R7" s="9"/>
      <c r="S7" s="10"/>
      <c r="T7" s="11"/>
      <c r="U7" s="11" t="s">
        <v>18</v>
      </c>
      <c r="V7" s="12">
        <v>1614561.7200000002</v>
      </c>
      <c r="W7" s="10"/>
      <c r="X7" s="13"/>
      <c r="Y7" s="14"/>
      <c r="Z7" s="14"/>
      <c r="AA7" s="14"/>
    </row>
    <row r="8" spans="2:27" s="19" customFormat="1" ht="35.1" customHeight="1" x14ac:dyDescent="0.25">
      <c r="B8" s="87" t="s">
        <v>21</v>
      </c>
      <c r="C8" s="87"/>
      <c r="D8" s="64">
        <f t="shared" ref="D8:E8" si="0">SUM(D6:D7)</f>
        <v>15204631.339999998</v>
      </c>
      <c r="E8" s="64">
        <f t="shared" si="0"/>
        <v>14084634.210000001</v>
      </c>
      <c r="F8" s="64">
        <f>SUM(F6:F7)</f>
        <v>14970554.869999999</v>
      </c>
      <c r="G8" s="64">
        <f t="shared" ref="G8" si="1">SUM(G6:G7)</f>
        <v>14468698.449999999</v>
      </c>
      <c r="H8" s="64">
        <f t="shared" ref="H8:I8" si="2">SUM(H6:H7)</f>
        <v>15019336.109999999</v>
      </c>
      <c r="I8" s="64">
        <f t="shared" si="2"/>
        <v>13402685.73</v>
      </c>
      <c r="J8" s="64">
        <f t="shared" ref="J8" si="3">SUM(J6:J7)</f>
        <v>14401885.620000001</v>
      </c>
      <c r="K8" s="64">
        <f t="shared" ref="K8:L8" si="4">SUM(K6:K7)</f>
        <v>14790735.9</v>
      </c>
      <c r="L8" s="64">
        <f t="shared" si="4"/>
        <v>14077096.609999999</v>
      </c>
      <c r="M8" s="64">
        <f t="shared" ref="M8:O8" si="5">SUM(M6:M7)</f>
        <v>14623590.59</v>
      </c>
      <c r="N8" s="64">
        <f t="shared" si="5"/>
        <v>14225834.599999998</v>
      </c>
      <c r="O8" s="64">
        <f t="shared" si="5"/>
        <v>14679885.16</v>
      </c>
      <c r="P8" s="21" t="e">
        <f>+#REF!/#REF!*100</f>
        <v>#REF!</v>
      </c>
      <c r="Q8" s="22"/>
      <c r="R8" s="22"/>
      <c r="S8" s="23"/>
      <c r="T8" s="24"/>
      <c r="U8" s="24" t="s">
        <v>17</v>
      </c>
      <c r="V8" s="25">
        <v>1279482.4700000002</v>
      </c>
      <c r="W8" s="23"/>
      <c r="X8" s="15"/>
      <c r="Y8" s="26"/>
      <c r="Z8" s="26"/>
      <c r="AA8" s="26"/>
    </row>
    <row r="9" spans="2:27" s="16" customFormat="1" x14ac:dyDescent="0.25">
      <c r="B9" s="18" t="s">
        <v>22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27" s="16" customFormat="1" x14ac:dyDescent="0.25">
      <c r="B10" s="18" t="s">
        <v>39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2:27" s="16" customFormat="1" ht="23.25" customHeight="1" x14ac:dyDescent="0.25">
      <c r="B11" s="18"/>
    </row>
    <row r="12" spans="2:27" s="16" customFormat="1" ht="23.25" customHeight="1" x14ac:dyDescent="0.25">
      <c r="B12" s="18"/>
    </row>
    <row r="13" spans="2:27" s="16" customFormat="1" ht="23.25" customHeight="1" x14ac:dyDescent="0.25">
      <c r="B13" s="98" t="s">
        <v>28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2:27" s="16" customFormat="1" ht="23.25" customHeight="1" x14ac:dyDescent="0.25">
      <c r="B14" s="90" t="s">
        <v>42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2:27" s="16" customFormat="1" ht="23.25" customHeight="1" x14ac:dyDescent="0.25">
      <c r="B15" s="92" t="s">
        <v>2</v>
      </c>
      <c r="C15" s="93"/>
      <c r="D15" s="96" t="s">
        <v>3</v>
      </c>
      <c r="E15" s="96" t="s">
        <v>4</v>
      </c>
      <c r="F15" s="96" t="s">
        <v>5</v>
      </c>
      <c r="G15" s="96" t="s">
        <v>6</v>
      </c>
      <c r="H15" s="96" t="s">
        <v>7</v>
      </c>
      <c r="I15" s="96" t="s">
        <v>8</v>
      </c>
      <c r="J15" s="96" t="s">
        <v>9</v>
      </c>
      <c r="K15" s="96" t="s">
        <v>10</v>
      </c>
      <c r="L15" s="96" t="s">
        <v>11</v>
      </c>
      <c r="M15" s="96" t="s">
        <v>12</v>
      </c>
      <c r="N15" s="96" t="s">
        <v>13</v>
      </c>
      <c r="O15" s="96" t="s">
        <v>14</v>
      </c>
    </row>
    <row r="16" spans="2:27" s="16" customFormat="1" ht="23.25" customHeight="1" x14ac:dyDescent="0.25">
      <c r="B16" s="94"/>
      <c r="C16" s="95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</row>
    <row r="17" spans="2:15" s="16" customFormat="1" ht="23.25" customHeight="1" x14ac:dyDescent="0.25">
      <c r="B17" s="70" t="s">
        <v>19</v>
      </c>
      <c r="C17" s="70"/>
      <c r="D17" s="7">
        <f>+D6/31</f>
        <v>401399.25870967732</v>
      </c>
      <c r="E17" s="7">
        <f>+E6/29</f>
        <v>395608.81517241383</v>
      </c>
      <c r="F17" s="7">
        <f>+F6/31</f>
        <v>391722.54935483867</v>
      </c>
      <c r="G17" s="7">
        <f>+G6/30</f>
        <v>390051.45366666664</v>
      </c>
      <c r="H17" s="7">
        <f>+H6/31</f>
        <v>390185.18774193543</v>
      </c>
      <c r="I17" s="7">
        <f>+I6/31</f>
        <v>344686.26064516127</v>
      </c>
      <c r="J17" s="7">
        <f>+J6/31</f>
        <v>373800.14903225808</v>
      </c>
      <c r="K17" s="7">
        <f>+K6/31</f>
        <v>379217.09322580649</v>
      </c>
      <c r="L17" s="7">
        <v>382705.88</v>
      </c>
      <c r="M17" s="7">
        <f>+M6/31</f>
        <v>374322.40516129031</v>
      </c>
      <c r="N17" s="7">
        <f>+N6/30</f>
        <v>376775.8673333333</v>
      </c>
      <c r="O17" s="7">
        <f>+O6/31</f>
        <v>377245.30096774193</v>
      </c>
    </row>
    <row r="18" spans="2:15" s="16" customFormat="1" ht="23.25" customHeight="1" x14ac:dyDescent="0.25">
      <c r="B18" s="89" t="s">
        <v>20</v>
      </c>
      <c r="C18" s="89"/>
      <c r="D18" s="7">
        <f>+D7/31</f>
        <v>89072.720000000016</v>
      </c>
      <c r="E18" s="7">
        <f>+E7/29</f>
        <v>90068.226551724147</v>
      </c>
      <c r="F18" s="7">
        <f>+F7/31</f>
        <v>91198.575483870984</v>
      </c>
      <c r="G18" s="7">
        <f>+G7/30</f>
        <v>92238.494666666695</v>
      </c>
      <c r="H18" s="7">
        <f>+H7/31</f>
        <v>94309.525483870966</v>
      </c>
      <c r="I18" s="7">
        <f>+I7/30</f>
        <v>90580.388333333351</v>
      </c>
      <c r="J18" s="7">
        <f>+J7/31</f>
        <v>90776.806451612909</v>
      </c>
      <c r="K18" s="7">
        <f>+K7/31</f>
        <v>97903.419677419341</v>
      </c>
      <c r="L18" s="7">
        <v>107590.59</v>
      </c>
      <c r="M18" s="7">
        <f>+M7/31</f>
        <v>97406.323548387081</v>
      </c>
      <c r="N18" s="7">
        <f>+N7/30</f>
        <v>97418.619333333307</v>
      </c>
      <c r="O18" s="7">
        <f>+O7/31</f>
        <v>96299.381612903235</v>
      </c>
    </row>
    <row r="19" spans="2:15" s="16" customFormat="1" ht="23.25" customHeight="1" x14ac:dyDescent="0.25">
      <c r="B19" s="87" t="s">
        <v>21</v>
      </c>
      <c r="C19" s="87"/>
      <c r="D19" s="20">
        <f>+D8/31</f>
        <v>490471.97870967735</v>
      </c>
      <c r="E19" s="20">
        <f>+E8/29</f>
        <v>485677.04172413796</v>
      </c>
      <c r="F19" s="20">
        <f>+F8/31</f>
        <v>482921.12483870966</v>
      </c>
      <c r="G19" s="20">
        <f>+G8/30</f>
        <v>482289.9483333333</v>
      </c>
      <c r="H19" s="20">
        <f>+H8/31</f>
        <v>484494.71322580642</v>
      </c>
      <c r="I19" s="20">
        <f>+I8/30</f>
        <v>446756.19099999999</v>
      </c>
      <c r="J19" s="20">
        <f>+J8/31</f>
        <v>464576.95548387099</v>
      </c>
      <c r="K19" s="20">
        <f>+K8/31</f>
        <v>477120.51290322584</v>
      </c>
      <c r="L19" s="20">
        <f>+L8/30</f>
        <v>469236.55366666667</v>
      </c>
      <c r="M19" s="20">
        <f>+M8/31</f>
        <v>471728.72870967741</v>
      </c>
      <c r="N19" s="20">
        <f>+N8/30</f>
        <v>474194.48666666658</v>
      </c>
      <c r="O19" s="20">
        <f>+O8/31</f>
        <v>473544.68258064514</v>
      </c>
    </row>
    <row r="20" spans="2:15" s="16" customFormat="1" ht="23.25" customHeight="1" x14ac:dyDescent="0.25">
      <c r="B20" s="18" t="s">
        <v>22</v>
      </c>
      <c r="D20" s="17"/>
    </row>
    <row r="21" spans="2:15" s="16" customFormat="1" ht="23.25" customHeight="1" x14ac:dyDescent="0.25">
      <c r="B21" s="18" t="s">
        <v>39</v>
      </c>
    </row>
    <row r="22" spans="2:15" s="16" customFormat="1" ht="23.25" customHeight="1" x14ac:dyDescent="0.25">
      <c r="B22" s="18"/>
    </row>
    <row r="23" spans="2:15" s="16" customFormat="1" ht="23.25" customHeight="1" x14ac:dyDescent="0.25">
      <c r="B23" s="18"/>
    </row>
    <row r="24" spans="2:15" s="16" customFormat="1" ht="23.25" customHeight="1" x14ac:dyDescent="0.25">
      <c r="B24" s="98" t="s">
        <v>23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2:15" s="16" customFormat="1" ht="23.25" customHeight="1" x14ac:dyDescent="0.25">
      <c r="B25" s="90">
        <v>2024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15" s="16" customFormat="1" ht="23.25" customHeight="1" x14ac:dyDescent="0.25">
      <c r="B26" s="92"/>
      <c r="C26" s="93"/>
      <c r="D26" s="96" t="s">
        <v>3</v>
      </c>
      <c r="E26" s="96" t="s">
        <v>4</v>
      </c>
      <c r="F26" s="96" t="s">
        <v>5</v>
      </c>
      <c r="G26" s="96" t="s">
        <v>6</v>
      </c>
      <c r="H26" s="96" t="s">
        <v>7</v>
      </c>
      <c r="I26" s="96" t="s">
        <v>8</v>
      </c>
      <c r="J26" s="96" t="s">
        <v>9</v>
      </c>
      <c r="K26" s="96" t="s">
        <v>10</v>
      </c>
      <c r="L26" s="96" t="s">
        <v>11</v>
      </c>
      <c r="M26" s="96" t="s">
        <v>12</v>
      </c>
      <c r="N26" s="96" t="s">
        <v>13</v>
      </c>
      <c r="O26" s="96" t="s">
        <v>14</v>
      </c>
    </row>
    <row r="27" spans="2:15" s="16" customFormat="1" ht="23.25" customHeight="1" x14ac:dyDescent="0.25">
      <c r="B27" s="94"/>
      <c r="C27" s="95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</row>
    <row r="28" spans="2:15" s="16" customFormat="1" ht="42.75" customHeight="1" x14ac:dyDescent="0.25">
      <c r="B28" s="69" t="s">
        <v>24</v>
      </c>
      <c r="C28" s="70"/>
      <c r="D28" s="7">
        <v>643286.82999999996</v>
      </c>
      <c r="E28" s="7">
        <v>601596.61999999988</v>
      </c>
      <c r="F28" s="7">
        <v>642001.18999999994</v>
      </c>
      <c r="G28" s="7">
        <v>615823.41999999993</v>
      </c>
      <c r="H28" s="7">
        <v>632752.71000000008</v>
      </c>
      <c r="I28" s="7">
        <v>609112.9</v>
      </c>
      <c r="J28" s="7">
        <v>626205.71</v>
      </c>
      <c r="K28" s="7">
        <v>612698.13</v>
      </c>
      <c r="L28" s="7">
        <v>591842.07999999996</v>
      </c>
      <c r="M28" s="7">
        <v>604884.65</v>
      </c>
      <c r="N28" s="7">
        <v>583519.59</v>
      </c>
      <c r="O28" s="7">
        <v>592085.11</v>
      </c>
    </row>
    <row r="29" spans="2:15" s="16" customFormat="1" ht="41.25" customHeight="1" x14ac:dyDescent="0.25">
      <c r="B29" s="88" t="s">
        <v>25</v>
      </c>
      <c r="C29" s="89"/>
      <c r="D29" s="7">
        <f>D28/5.8</f>
        <v>110911.52241379309</v>
      </c>
      <c r="E29" s="7">
        <f t="shared" ref="E29:O29" si="6">E28/5.8</f>
        <v>103723.55517241378</v>
      </c>
      <c r="F29" s="7">
        <f t="shared" si="6"/>
        <v>110689.86034482758</v>
      </c>
      <c r="G29" s="7">
        <f t="shared" si="6"/>
        <v>106176.45172413792</v>
      </c>
      <c r="H29" s="7">
        <f t="shared" si="6"/>
        <v>109095.29482758623</v>
      </c>
      <c r="I29" s="7">
        <f t="shared" si="6"/>
        <v>105019.46551724139</v>
      </c>
      <c r="J29" s="7">
        <f t="shared" si="6"/>
        <v>107966.50172413792</v>
      </c>
      <c r="K29" s="7">
        <f t="shared" si="6"/>
        <v>105637.60862068966</v>
      </c>
      <c r="L29" s="7">
        <f t="shared" si="6"/>
        <v>102041.73793103448</v>
      </c>
      <c r="M29" s="7">
        <f t="shared" si="6"/>
        <v>104290.45689655172</v>
      </c>
      <c r="N29" s="7">
        <f t="shared" si="6"/>
        <v>100606.82586206896</v>
      </c>
      <c r="O29" s="7">
        <f t="shared" si="6"/>
        <v>102083.63965517242</v>
      </c>
    </row>
    <row r="30" spans="2:15" s="16" customFormat="1" ht="23.25" customHeight="1" x14ac:dyDescent="0.25">
      <c r="B30" s="18" t="s">
        <v>22</v>
      </c>
      <c r="D30" s="17"/>
    </row>
    <row r="31" spans="2:15" s="16" customFormat="1" ht="23.25" customHeight="1" x14ac:dyDescent="0.25">
      <c r="B31" s="18" t="s">
        <v>39</v>
      </c>
      <c r="J31" s="38"/>
    </row>
    <row r="32" spans="2:15" s="16" customFormat="1" x14ac:dyDescent="0.25">
      <c r="B32" s="18"/>
    </row>
    <row r="33" spans="2:12" s="16" customFormat="1" ht="51" customHeight="1" x14ac:dyDescent="0.25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80"/>
    </row>
    <row r="34" spans="2:12" s="16" customFormat="1" ht="26.25" customHeight="1" x14ac:dyDescent="0.25">
      <c r="B34" s="81" t="s">
        <v>26</v>
      </c>
      <c r="C34" s="76" t="s">
        <v>27</v>
      </c>
      <c r="D34" s="77"/>
      <c r="E34" s="83"/>
      <c r="F34" s="84" t="s">
        <v>28</v>
      </c>
      <c r="G34" s="85"/>
      <c r="H34" s="86"/>
      <c r="I34" s="76" t="s">
        <v>23</v>
      </c>
      <c r="J34" s="77"/>
      <c r="K34" s="77"/>
      <c r="L34" s="31"/>
    </row>
    <row r="35" spans="2:12" s="16" customFormat="1" ht="45.75" customHeight="1" x14ac:dyDescent="0.25">
      <c r="B35" s="81"/>
      <c r="C35" s="27" t="s">
        <v>29</v>
      </c>
      <c r="D35" s="27" t="s">
        <v>30</v>
      </c>
      <c r="E35" s="27" t="s">
        <v>21</v>
      </c>
      <c r="F35" s="27" t="s">
        <v>29</v>
      </c>
      <c r="G35" s="27" t="s">
        <v>30</v>
      </c>
      <c r="H35" s="27" t="s">
        <v>21</v>
      </c>
      <c r="I35" s="71" t="s">
        <v>25</v>
      </c>
      <c r="J35" s="71" t="s">
        <v>24</v>
      </c>
      <c r="K35" s="71" t="s">
        <v>31</v>
      </c>
      <c r="L35" s="67" t="s">
        <v>44</v>
      </c>
    </row>
    <row r="36" spans="2:12" s="16" customFormat="1" ht="26.25" customHeight="1" x14ac:dyDescent="0.25">
      <c r="B36" s="82"/>
      <c r="C36" s="73" t="s">
        <v>1</v>
      </c>
      <c r="D36" s="74"/>
      <c r="E36" s="74"/>
      <c r="F36" s="74"/>
      <c r="G36" s="74"/>
      <c r="H36" s="75"/>
      <c r="I36" s="72"/>
      <c r="J36" s="72"/>
      <c r="K36" s="72"/>
      <c r="L36" s="68"/>
    </row>
    <row r="37" spans="2:12" s="16" customFormat="1" ht="23.25" customHeight="1" x14ac:dyDescent="0.25">
      <c r="B37" s="28" t="s">
        <v>3</v>
      </c>
      <c r="C37" s="29">
        <f>+D6</f>
        <v>12443377.019999998</v>
      </c>
      <c r="D37" s="29">
        <f>+D7</f>
        <v>2761254.3200000003</v>
      </c>
      <c r="E37" s="35">
        <f>+C37+D37</f>
        <v>15204631.339999998</v>
      </c>
      <c r="F37" s="36">
        <f>+C37/31</f>
        <v>401399.25870967732</v>
      </c>
      <c r="G37" s="36">
        <f>+D37/31</f>
        <v>89072.720000000016</v>
      </c>
      <c r="H37" s="36">
        <f>+E37/31</f>
        <v>490471.97870967735</v>
      </c>
      <c r="I37" s="37">
        <f>+D29</f>
        <v>110911.52241379309</v>
      </c>
      <c r="J37" s="37">
        <f>+D28</f>
        <v>643286.82999999996</v>
      </c>
      <c r="K37" s="37">
        <f>I37/31</f>
        <v>3577.7910456062286</v>
      </c>
      <c r="L37" s="37">
        <f>+E37+I37</f>
        <v>15315542.862413792</v>
      </c>
    </row>
    <row r="38" spans="2:12" s="16" customFormat="1" ht="23.25" customHeight="1" x14ac:dyDescent="0.25">
      <c r="B38" s="28" t="s">
        <v>4</v>
      </c>
      <c r="C38" s="29">
        <f>+E6</f>
        <v>11472655.640000001</v>
      </c>
      <c r="D38" s="29">
        <f>+E7</f>
        <v>2611978.5700000003</v>
      </c>
      <c r="E38" s="35">
        <f t="shared" ref="E38:E48" si="7">+C38+D38</f>
        <v>14084634.210000001</v>
      </c>
      <c r="F38" s="36">
        <f>+C38/29</f>
        <v>395608.81517241383</v>
      </c>
      <c r="G38" s="36">
        <f>+D38/29</f>
        <v>90068.226551724147</v>
      </c>
      <c r="H38" s="36">
        <f>+E38/29</f>
        <v>485677.04172413796</v>
      </c>
      <c r="I38" s="37">
        <f>+E29</f>
        <v>103723.55517241378</v>
      </c>
      <c r="J38" s="37">
        <f>+E28</f>
        <v>601596.61999999988</v>
      </c>
      <c r="K38" s="37">
        <f>I38/28</f>
        <v>3704.4126847290636</v>
      </c>
      <c r="L38" s="37">
        <f t="shared" ref="L38:L49" si="8">+E38+I38</f>
        <v>14188357.765172414</v>
      </c>
    </row>
    <row r="39" spans="2:12" s="16" customFormat="1" ht="23.25" customHeight="1" x14ac:dyDescent="0.25">
      <c r="B39" s="28" t="s">
        <v>5</v>
      </c>
      <c r="C39" s="29">
        <f>+F6</f>
        <v>12143399.029999999</v>
      </c>
      <c r="D39" s="29">
        <f>+F7</f>
        <v>2827155.8400000003</v>
      </c>
      <c r="E39" s="35">
        <f t="shared" si="7"/>
        <v>14970554.869999999</v>
      </c>
      <c r="F39" s="36">
        <f>+C39/31</f>
        <v>391722.54935483867</v>
      </c>
      <c r="G39" s="36">
        <f>+D39/31</f>
        <v>91198.575483870984</v>
      </c>
      <c r="H39" s="36">
        <f t="shared" ref="H39:H44" si="9">+E39/31</f>
        <v>482921.12483870966</v>
      </c>
      <c r="I39" s="37">
        <f>+F29</f>
        <v>110689.86034482758</v>
      </c>
      <c r="J39" s="37">
        <f>+F28</f>
        <v>642001.18999999994</v>
      </c>
      <c r="K39" s="37">
        <f t="shared" ref="K39" si="10">I39/31</f>
        <v>3570.6406562847606</v>
      </c>
      <c r="L39" s="37">
        <f t="shared" si="8"/>
        <v>15081244.730344826</v>
      </c>
    </row>
    <row r="40" spans="2:12" s="16" customFormat="1" ht="23.25" customHeight="1" x14ac:dyDescent="0.25">
      <c r="B40" s="28" t="s">
        <v>6</v>
      </c>
      <c r="C40" s="29">
        <f>+G6</f>
        <v>11701543.609999999</v>
      </c>
      <c r="D40" s="29">
        <f>+G7</f>
        <v>2767154.8400000008</v>
      </c>
      <c r="E40" s="35">
        <f t="shared" si="7"/>
        <v>14468698.449999999</v>
      </c>
      <c r="F40" s="36">
        <f>+C40/30</f>
        <v>390051.45366666664</v>
      </c>
      <c r="G40" s="36">
        <f>+D40/30</f>
        <v>92238.494666666695</v>
      </c>
      <c r="H40" s="36">
        <f>+E40/30</f>
        <v>482289.9483333333</v>
      </c>
      <c r="I40" s="37">
        <f>+G29</f>
        <v>106176.45172413792</v>
      </c>
      <c r="J40" s="37">
        <f>+G28</f>
        <v>615823.41999999993</v>
      </c>
      <c r="K40" s="37">
        <f>I40/30</f>
        <v>3539.2150574712641</v>
      </c>
      <c r="L40" s="37">
        <f t="shared" si="8"/>
        <v>14574874.901724137</v>
      </c>
    </row>
    <row r="41" spans="2:12" s="16" customFormat="1" ht="23.25" customHeight="1" x14ac:dyDescent="0.25">
      <c r="B41" s="28" t="s">
        <v>7</v>
      </c>
      <c r="C41" s="29">
        <f>+H6</f>
        <v>12095740.819999998</v>
      </c>
      <c r="D41" s="29">
        <f>+H7</f>
        <v>2923595.29</v>
      </c>
      <c r="E41" s="35">
        <f t="shared" si="7"/>
        <v>15019336.109999999</v>
      </c>
      <c r="F41" s="36">
        <f>+C41/31</f>
        <v>390185.18774193543</v>
      </c>
      <c r="G41" s="36">
        <f>+D41/31</f>
        <v>94309.525483870966</v>
      </c>
      <c r="H41" s="36">
        <f t="shared" si="9"/>
        <v>484494.71322580642</v>
      </c>
      <c r="I41" s="37">
        <f>+H29</f>
        <v>109095.29482758623</v>
      </c>
      <c r="J41" s="37">
        <f>+H28</f>
        <v>632752.71000000008</v>
      </c>
      <c r="K41" s="37">
        <f>I41/31</f>
        <v>3519.2030589543947</v>
      </c>
      <c r="L41" s="37">
        <f t="shared" si="8"/>
        <v>15128431.404827585</v>
      </c>
    </row>
    <row r="42" spans="2:12" s="16" customFormat="1" ht="23.25" customHeight="1" x14ac:dyDescent="0.25">
      <c r="B42" s="28" t="s">
        <v>8</v>
      </c>
      <c r="C42" s="29">
        <f>+I6</f>
        <v>10685274.08</v>
      </c>
      <c r="D42" s="29">
        <f>+I7</f>
        <v>2717411.6500000004</v>
      </c>
      <c r="E42" s="35">
        <f t="shared" si="7"/>
        <v>13402685.73</v>
      </c>
      <c r="F42" s="36">
        <f>+C42/30</f>
        <v>356175.80266666668</v>
      </c>
      <c r="G42" s="36">
        <f>+D42/30</f>
        <v>90580.388333333351</v>
      </c>
      <c r="H42" s="36">
        <f>+E42/30</f>
        <v>446756.19099999999</v>
      </c>
      <c r="I42" s="37">
        <f>+I29</f>
        <v>105019.46551724139</v>
      </c>
      <c r="J42" s="37">
        <f>+I28</f>
        <v>609112.9</v>
      </c>
      <c r="K42" s="37">
        <f>I42/30</f>
        <v>3500.6488505747129</v>
      </c>
      <c r="L42" s="37">
        <f t="shared" si="8"/>
        <v>13507705.195517242</v>
      </c>
    </row>
    <row r="43" spans="2:12" s="16" customFormat="1" ht="23.25" customHeight="1" x14ac:dyDescent="0.25">
      <c r="B43" s="28" t="s">
        <v>9</v>
      </c>
      <c r="C43" s="29">
        <f>+J6</f>
        <v>11587804.620000001</v>
      </c>
      <c r="D43" s="29">
        <f>+J7</f>
        <v>2814081</v>
      </c>
      <c r="E43" s="35">
        <f t="shared" si="7"/>
        <v>14401885.620000001</v>
      </c>
      <c r="F43" s="36">
        <f>+C43/31</f>
        <v>373800.14903225808</v>
      </c>
      <c r="G43" s="36">
        <f t="shared" ref="G43" si="11">+D43/31</f>
        <v>90776.806451612909</v>
      </c>
      <c r="H43" s="36">
        <f t="shared" si="9"/>
        <v>464576.95548387099</v>
      </c>
      <c r="I43" s="37">
        <f>+J29</f>
        <v>107966.50172413792</v>
      </c>
      <c r="J43" s="37">
        <f>+J28</f>
        <v>626205.71</v>
      </c>
      <c r="K43" s="37">
        <f>I43/31</f>
        <v>3482.7903781979976</v>
      </c>
      <c r="L43" s="37">
        <f t="shared" si="8"/>
        <v>14509852.12172414</v>
      </c>
    </row>
    <row r="44" spans="2:12" s="16" customFormat="1" ht="23.25" customHeight="1" x14ac:dyDescent="0.25">
      <c r="B44" s="28" t="s">
        <v>10</v>
      </c>
      <c r="C44" s="29">
        <f>+K6</f>
        <v>11755729.890000001</v>
      </c>
      <c r="D44" s="29">
        <f>+K7</f>
        <v>3035006.01</v>
      </c>
      <c r="E44" s="35">
        <f t="shared" si="7"/>
        <v>14790735.9</v>
      </c>
      <c r="F44" s="36">
        <f>+C44/31</f>
        <v>379217.09322580649</v>
      </c>
      <c r="G44" s="36">
        <f>+D44/31</f>
        <v>97903.419677419341</v>
      </c>
      <c r="H44" s="36">
        <f t="shared" si="9"/>
        <v>477120.51290322584</v>
      </c>
      <c r="I44" s="37">
        <f>+K29</f>
        <v>105637.60862068966</v>
      </c>
      <c r="J44" s="37">
        <f>+K28</f>
        <v>612698.13</v>
      </c>
      <c r="K44" s="37">
        <f>I44/31</f>
        <v>3407.6647942157956</v>
      </c>
      <c r="L44" s="37">
        <f t="shared" si="8"/>
        <v>14896373.508620691</v>
      </c>
    </row>
    <row r="45" spans="2:12" s="16" customFormat="1" ht="23.25" customHeight="1" x14ac:dyDescent="0.25">
      <c r="B45" s="28" t="s">
        <v>11</v>
      </c>
      <c r="C45" s="29">
        <f>+L6</f>
        <v>11162055.189999999</v>
      </c>
      <c r="D45" s="29">
        <f>+L7</f>
        <v>2915041.4200000009</v>
      </c>
      <c r="E45" s="35">
        <f t="shared" si="7"/>
        <v>14077096.609999999</v>
      </c>
      <c r="F45" s="36">
        <f>+C45/30</f>
        <v>372068.50633333332</v>
      </c>
      <c r="G45" s="36">
        <f>+D45/30</f>
        <v>97168.047333333365</v>
      </c>
      <c r="H45" s="36">
        <f>+E45/30</f>
        <v>469236.55366666667</v>
      </c>
      <c r="I45" s="37">
        <f>+L29</f>
        <v>102041.73793103448</v>
      </c>
      <c r="J45" s="37">
        <f>L28</f>
        <v>591842.07999999996</v>
      </c>
      <c r="K45" s="37">
        <f>I45/30</f>
        <v>3401.3912643678163</v>
      </c>
      <c r="L45" s="37">
        <f t="shared" si="8"/>
        <v>14179138.347931033</v>
      </c>
    </row>
    <row r="46" spans="2:12" s="16" customFormat="1" ht="23.25" customHeight="1" x14ac:dyDescent="0.25">
      <c r="B46" s="28" t="s">
        <v>12</v>
      </c>
      <c r="C46" s="29">
        <f>+M6</f>
        <v>11603994.560000001</v>
      </c>
      <c r="D46" s="29">
        <f>M7</f>
        <v>3019596.0299999993</v>
      </c>
      <c r="E46" s="35">
        <f t="shared" si="7"/>
        <v>14623590.59</v>
      </c>
      <c r="F46" s="36">
        <f>+C46/31</f>
        <v>374322.40516129031</v>
      </c>
      <c r="G46" s="36">
        <f>+D46/31</f>
        <v>97406.323548387081</v>
      </c>
      <c r="H46" s="36">
        <f>+E46/31</f>
        <v>471728.72870967741</v>
      </c>
      <c r="I46" s="29">
        <f>M29</f>
        <v>104290.45689655172</v>
      </c>
      <c r="J46" s="29">
        <f>M28</f>
        <v>604884.65</v>
      </c>
      <c r="K46" s="37">
        <f t="shared" ref="K46" si="12">I46/31</f>
        <v>3364.2082869855394</v>
      </c>
      <c r="L46" s="37">
        <f t="shared" si="8"/>
        <v>14727881.046896551</v>
      </c>
    </row>
    <row r="47" spans="2:12" s="16" customFormat="1" ht="23.25" customHeight="1" x14ac:dyDescent="0.25">
      <c r="B47" s="28" t="s">
        <v>13</v>
      </c>
      <c r="C47" s="32">
        <f>N6</f>
        <v>11303276.02</v>
      </c>
      <c r="D47" s="29">
        <f>N7</f>
        <v>2922558.5799999991</v>
      </c>
      <c r="E47" s="35">
        <f t="shared" si="7"/>
        <v>14225834.599999998</v>
      </c>
      <c r="F47" s="36">
        <f>+C47/30</f>
        <v>376775.8673333333</v>
      </c>
      <c r="G47" s="36">
        <f>+D47/30</f>
        <v>97418.619333333307</v>
      </c>
      <c r="H47" s="36">
        <f>+E47/30</f>
        <v>474194.48666666658</v>
      </c>
      <c r="I47" s="29">
        <f>N29</f>
        <v>100606.82586206896</v>
      </c>
      <c r="J47" s="29">
        <f>N28</f>
        <v>583519.59</v>
      </c>
      <c r="K47" s="37">
        <f>I47/30</f>
        <v>3353.5608620689654</v>
      </c>
      <c r="L47" s="37">
        <f t="shared" si="8"/>
        <v>14326441.425862066</v>
      </c>
    </row>
    <row r="48" spans="2:12" s="16" customFormat="1" ht="23.25" customHeight="1" x14ac:dyDescent="0.25">
      <c r="B48" s="28" t="s">
        <v>14</v>
      </c>
      <c r="C48" s="32">
        <f>O6</f>
        <v>11694604.33</v>
      </c>
      <c r="D48" s="29">
        <f>O7</f>
        <v>2985280.83</v>
      </c>
      <c r="E48" s="35">
        <f t="shared" si="7"/>
        <v>14679885.16</v>
      </c>
      <c r="F48" s="30">
        <f>O17</f>
        <v>377245.30096774193</v>
      </c>
      <c r="G48" s="30">
        <f>O18</f>
        <v>96299.381612903235</v>
      </c>
      <c r="H48" s="36">
        <f>+E48/31</f>
        <v>473544.68258064514</v>
      </c>
      <c r="I48" s="29">
        <f>O29</f>
        <v>102083.63965517242</v>
      </c>
      <c r="J48" s="29">
        <f>O28</f>
        <v>592085.11</v>
      </c>
      <c r="K48" s="37">
        <f>I48/31</f>
        <v>3293.0206340378199</v>
      </c>
      <c r="L48" s="37">
        <f t="shared" si="8"/>
        <v>14781968.799655173</v>
      </c>
    </row>
    <row r="49" spans="2:12" s="16" customFormat="1" ht="23.25" customHeight="1" x14ac:dyDescent="0.25">
      <c r="B49" s="101" t="s">
        <v>44</v>
      </c>
      <c r="C49" s="102">
        <f>SUM(C37:C48)</f>
        <v>139649454.81</v>
      </c>
      <c r="D49" s="103">
        <f t="shared" ref="D49:L49" si="13">SUM(D37:D48)</f>
        <v>34300114.379999995</v>
      </c>
      <c r="E49" s="104">
        <f>SUM(E37:E48)</f>
        <v>173949569.19</v>
      </c>
      <c r="F49" s="103">
        <f>+C49/366</f>
        <v>381555.88745901641</v>
      </c>
      <c r="G49" s="103">
        <f t="shared" ref="G49:H49" si="14">+D49/366</f>
        <v>93716.15950819671</v>
      </c>
      <c r="H49" s="105">
        <f t="shared" si="14"/>
        <v>475272.0469672131</v>
      </c>
      <c r="I49" s="103">
        <f t="shared" si="13"/>
        <v>1268242.920689655</v>
      </c>
      <c r="J49" s="103">
        <f t="shared" si="13"/>
        <v>7355808.9399999995</v>
      </c>
      <c r="K49" s="105">
        <f>+I49/366</f>
        <v>3465.1445920482379</v>
      </c>
      <c r="L49" s="105">
        <f>+E49+I49</f>
        <v>175217812.11068964</v>
      </c>
    </row>
    <row r="50" spans="2:12" s="16" customFormat="1" ht="30.75" customHeight="1" x14ac:dyDescent="0.25">
      <c r="B50" s="107" t="s">
        <v>46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</row>
    <row r="51" spans="2:12" s="16" customFormat="1" ht="23.25" customHeight="1" x14ac:dyDescent="0.25">
      <c r="B51" s="18" t="s">
        <v>45</v>
      </c>
      <c r="K51" s="17"/>
    </row>
    <row r="52" spans="2:12" s="16" customFormat="1" ht="23.25" customHeight="1" x14ac:dyDescent="0.25">
      <c r="B52" s="18" t="s">
        <v>39</v>
      </c>
    </row>
    <row r="53" spans="2:12" s="16" customFormat="1" ht="23.25" customHeight="1" x14ac:dyDescent="0.25">
      <c r="B53" s="65" t="s">
        <v>40</v>
      </c>
      <c r="C53" s="106">
        <f>(C49+D49+I49)/366</f>
        <v>478737.19155926129</v>
      </c>
      <c r="D53" s="66" t="s">
        <v>41</v>
      </c>
    </row>
    <row r="54" spans="2:12" s="16" customFormat="1" ht="23.25" customHeight="1" x14ac:dyDescent="0.25">
      <c r="B54" s="18"/>
    </row>
    <row r="55" spans="2:12" s="16" customFormat="1" ht="23.25" customHeight="1" x14ac:dyDescent="0.25">
      <c r="B55" s="18"/>
    </row>
    <row r="56" spans="2:12" s="16" customFormat="1" ht="23.25" customHeight="1" x14ac:dyDescent="0.25">
      <c r="B56" s="18"/>
    </row>
  </sheetData>
  <mergeCells count="65">
    <mergeCell ref="B50:L50"/>
    <mergeCell ref="P4:P5"/>
    <mergeCell ref="B2:O2"/>
    <mergeCell ref="B3:O3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6:C6"/>
    <mergeCell ref="B7:C7"/>
    <mergeCell ref="B8:C8"/>
    <mergeCell ref="B13:O13"/>
    <mergeCell ref="B14:O14"/>
    <mergeCell ref="B24:O24"/>
    <mergeCell ref="H15:H16"/>
    <mergeCell ref="I15:I16"/>
    <mergeCell ref="J15:J16"/>
    <mergeCell ref="K15:K16"/>
    <mergeCell ref="L15:L16"/>
    <mergeCell ref="M15:M16"/>
    <mergeCell ref="B15:C16"/>
    <mergeCell ref="D15:D16"/>
    <mergeCell ref="E15:E16"/>
    <mergeCell ref="F15:F16"/>
    <mergeCell ref="G15:G16"/>
    <mergeCell ref="N15:N16"/>
    <mergeCell ref="O15:O16"/>
    <mergeCell ref="B17:C17"/>
    <mergeCell ref="B18:C18"/>
    <mergeCell ref="B19:C19"/>
    <mergeCell ref="B29:C29"/>
    <mergeCell ref="B25:O25"/>
    <mergeCell ref="B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L35:L36"/>
    <mergeCell ref="B28:C28"/>
    <mergeCell ref="K35:K36"/>
    <mergeCell ref="C36:H36"/>
    <mergeCell ref="I34:K34"/>
    <mergeCell ref="B33:K33"/>
    <mergeCell ref="B34:B36"/>
    <mergeCell ref="C34:E34"/>
    <mergeCell ref="F34:H34"/>
    <mergeCell ref="I35:I36"/>
    <mergeCell ref="J35:J36"/>
  </mergeCells>
  <pageMargins left="0.7" right="0.7" top="0.75" bottom="0.75" header="0.3" footer="0.3"/>
  <pageSetup paperSize="9" orientation="portrait" r:id="rId1"/>
  <ignoredErrors>
    <ignoredError sqref="F39:K46 I38:K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4EB8-4C9A-44CF-914E-34024EE2243F}">
  <dimension ref="B6:E37"/>
  <sheetViews>
    <sheetView topLeftCell="A17" workbookViewId="0">
      <selection activeCell="H38" sqref="H38"/>
    </sheetView>
  </sheetViews>
  <sheetFormatPr baseColWidth="10" defaultRowHeight="15" x14ac:dyDescent="0.25"/>
  <cols>
    <col min="4" max="4" width="15.42578125" customWidth="1"/>
  </cols>
  <sheetData>
    <row r="6" spans="2:5" ht="15.75" thickBot="1" x14ac:dyDescent="0.3"/>
    <row r="7" spans="2:5" ht="15.75" thickBot="1" x14ac:dyDescent="0.3">
      <c r="B7" s="45" t="s">
        <v>32</v>
      </c>
      <c r="C7" s="46">
        <v>44895</v>
      </c>
      <c r="D7" s="47">
        <v>490297.55</v>
      </c>
      <c r="E7" s="48">
        <v>22260.74</v>
      </c>
    </row>
    <row r="8" spans="2:5" ht="15.75" thickBot="1" x14ac:dyDescent="0.3">
      <c r="B8" s="49" t="s">
        <v>33</v>
      </c>
      <c r="C8" s="41">
        <v>44894</v>
      </c>
      <c r="D8" s="42">
        <v>489584.68</v>
      </c>
      <c r="E8" s="50">
        <v>22269.279999999999</v>
      </c>
    </row>
    <row r="9" spans="2:5" ht="15.75" thickBot="1" x14ac:dyDescent="0.3">
      <c r="B9" s="51" t="s">
        <v>34</v>
      </c>
      <c r="C9" s="39">
        <v>44893</v>
      </c>
      <c r="D9" s="40">
        <v>491126.78</v>
      </c>
      <c r="E9" s="52">
        <v>22277.63</v>
      </c>
    </row>
    <row r="10" spans="2:5" ht="15.75" thickBot="1" x14ac:dyDescent="0.3">
      <c r="B10" s="49" t="s">
        <v>35</v>
      </c>
      <c r="C10" s="41">
        <v>44892</v>
      </c>
      <c r="D10" s="42">
        <v>494923.67</v>
      </c>
      <c r="E10" s="50">
        <v>22286.2</v>
      </c>
    </row>
    <row r="11" spans="2:5" ht="15.75" thickBot="1" x14ac:dyDescent="0.3">
      <c r="B11" s="51" t="s">
        <v>36</v>
      </c>
      <c r="C11" s="39">
        <v>44891</v>
      </c>
      <c r="D11" s="40">
        <v>494966.38</v>
      </c>
      <c r="E11" s="52">
        <v>22294.720000000001</v>
      </c>
    </row>
    <row r="12" spans="2:5" ht="15.75" thickBot="1" x14ac:dyDescent="0.3">
      <c r="B12" s="49" t="s">
        <v>37</v>
      </c>
      <c r="C12" s="41">
        <v>44890</v>
      </c>
      <c r="D12" s="42">
        <v>494053.17</v>
      </c>
      <c r="E12" s="50">
        <v>22303.4</v>
      </c>
    </row>
    <row r="13" spans="2:5" ht="15.75" thickBot="1" x14ac:dyDescent="0.3">
      <c r="B13" s="51" t="s">
        <v>38</v>
      </c>
      <c r="C13" s="39">
        <v>44889</v>
      </c>
      <c r="D13" s="40">
        <v>494771.29</v>
      </c>
      <c r="E13" s="52">
        <v>22311.69</v>
      </c>
    </row>
    <row r="14" spans="2:5" ht="15.75" thickBot="1" x14ac:dyDescent="0.3">
      <c r="B14" s="49" t="s">
        <v>32</v>
      </c>
      <c r="C14" s="41">
        <v>44888</v>
      </c>
      <c r="D14" s="42">
        <v>494920.34</v>
      </c>
      <c r="E14" s="50">
        <v>22321.49</v>
      </c>
    </row>
    <row r="15" spans="2:5" ht="15.75" thickBot="1" x14ac:dyDescent="0.3">
      <c r="B15" s="51" t="s">
        <v>33</v>
      </c>
      <c r="C15" s="39">
        <v>44887</v>
      </c>
      <c r="D15" s="40">
        <v>490857.14</v>
      </c>
      <c r="E15" s="52">
        <v>22329.26</v>
      </c>
    </row>
    <row r="16" spans="2:5" ht="15.75" thickBot="1" x14ac:dyDescent="0.3">
      <c r="B16" s="49" t="s">
        <v>34</v>
      </c>
      <c r="C16" s="41">
        <v>44886</v>
      </c>
      <c r="D16" s="42">
        <v>484233.98</v>
      </c>
      <c r="E16" s="50">
        <v>22338.41</v>
      </c>
    </row>
    <row r="17" spans="2:5" ht="15.75" thickBot="1" x14ac:dyDescent="0.3">
      <c r="B17" s="51" t="s">
        <v>35</v>
      </c>
      <c r="C17" s="39">
        <v>44885</v>
      </c>
      <c r="D17" s="40">
        <v>493272.53</v>
      </c>
      <c r="E17" s="52">
        <v>22352.73</v>
      </c>
    </row>
    <row r="18" spans="2:5" ht="15.75" thickBot="1" x14ac:dyDescent="0.3">
      <c r="B18" s="49" t="s">
        <v>36</v>
      </c>
      <c r="C18" s="41">
        <v>44884</v>
      </c>
      <c r="D18" s="42">
        <v>492310.49</v>
      </c>
      <c r="E18" s="50">
        <v>22367.97</v>
      </c>
    </row>
    <row r="19" spans="2:5" ht="15.75" thickBot="1" x14ac:dyDescent="0.3">
      <c r="B19" s="51" t="s">
        <v>37</v>
      </c>
      <c r="C19" s="39">
        <v>44883</v>
      </c>
      <c r="D19" s="40">
        <v>491943.8</v>
      </c>
      <c r="E19" s="52">
        <v>22386.98</v>
      </c>
    </row>
    <row r="20" spans="2:5" ht="15.75" thickBot="1" x14ac:dyDescent="0.3">
      <c r="B20" s="49" t="s">
        <v>38</v>
      </c>
      <c r="C20" s="41">
        <v>44882</v>
      </c>
      <c r="D20" s="42">
        <v>489067.51</v>
      </c>
      <c r="E20" s="50">
        <v>22411.18</v>
      </c>
    </row>
    <row r="21" spans="2:5" ht="15.75" thickBot="1" x14ac:dyDescent="0.3">
      <c r="B21" s="51" t="s">
        <v>32</v>
      </c>
      <c r="C21" s="39">
        <v>44881</v>
      </c>
      <c r="D21" s="40">
        <v>486103.83</v>
      </c>
      <c r="E21" s="52">
        <v>22431.39</v>
      </c>
    </row>
    <row r="22" spans="2:5" ht="15.75" thickBot="1" x14ac:dyDescent="0.3">
      <c r="B22" s="49" t="s">
        <v>33</v>
      </c>
      <c r="C22" s="41">
        <v>44880</v>
      </c>
      <c r="D22" s="42">
        <v>485485.7</v>
      </c>
      <c r="E22" s="50">
        <v>22451.14</v>
      </c>
    </row>
    <row r="23" spans="2:5" ht="15.75" thickBot="1" x14ac:dyDescent="0.3">
      <c r="B23" s="51" t="s">
        <v>34</v>
      </c>
      <c r="C23" s="39">
        <v>44879</v>
      </c>
      <c r="D23" s="40">
        <v>484053.32</v>
      </c>
      <c r="E23" s="52">
        <v>22471.59</v>
      </c>
    </row>
    <row r="24" spans="2:5" ht="15.75" thickBot="1" x14ac:dyDescent="0.3">
      <c r="B24" s="49" t="s">
        <v>35</v>
      </c>
      <c r="C24" s="41">
        <v>44878</v>
      </c>
      <c r="D24" s="42">
        <v>479265.56</v>
      </c>
      <c r="E24" s="50">
        <v>22486.1</v>
      </c>
    </row>
    <row r="25" spans="2:5" ht="15.75" thickBot="1" x14ac:dyDescent="0.3">
      <c r="B25" s="53" t="s">
        <v>36</v>
      </c>
      <c r="C25" s="43">
        <v>44877</v>
      </c>
      <c r="D25" s="44">
        <v>475703.08</v>
      </c>
      <c r="E25" s="54">
        <v>22496.63</v>
      </c>
    </row>
    <row r="26" spans="2:5" ht="15.75" thickBot="1" x14ac:dyDescent="0.3">
      <c r="B26" s="57" t="s">
        <v>37</v>
      </c>
      <c r="C26" s="58">
        <v>44876</v>
      </c>
      <c r="D26" s="59">
        <v>479001.11</v>
      </c>
      <c r="E26" s="60">
        <v>22506.54</v>
      </c>
    </row>
    <row r="27" spans="2:5" ht="15.75" thickBot="1" x14ac:dyDescent="0.3">
      <c r="B27" s="51" t="s">
        <v>38</v>
      </c>
      <c r="C27" s="39">
        <v>44875</v>
      </c>
      <c r="D27" s="40">
        <v>491065.8</v>
      </c>
      <c r="E27" s="52">
        <v>22516.44</v>
      </c>
    </row>
    <row r="28" spans="2:5" ht="15.75" thickBot="1" x14ac:dyDescent="0.3">
      <c r="B28" s="49" t="s">
        <v>32</v>
      </c>
      <c r="C28" s="41">
        <v>44874</v>
      </c>
      <c r="D28" s="42">
        <v>489724.71</v>
      </c>
      <c r="E28" s="50">
        <v>22525.88</v>
      </c>
    </row>
    <row r="29" spans="2:5" ht="15.75" thickBot="1" x14ac:dyDescent="0.3">
      <c r="B29" s="51" t="s">
        <v>33</v>
      </c>
      <c r="C29" s="39">
        <v>44873</v>
      </c>
      <c r="D29" s="40">
        <v>492149.37</v>
      </c>
      <c r="E29" s="52">
        <v>22535.02</v>
      </c>
    </row>
    <row r="30" spans="2:5" ht="15.75" thickBot="1" x14ac:dyDescent="0.3">
      <c r="B30" s="49" t="s">
        <v>34</v>
      </c>
      <c r="C30" s="41">
        <v>44872</v>
      </c>
      <c r="D30" s="42">
        <v>491512.14</v>
      </c>
      <c r="E30" s="50">
        <v>22545.34</v>
      </c>
    </row>
    <row r="31" spans="2:5" ht="15.75" thickBot="1" x14ac:dyDescent="0.3">
      <c r="B31" s="51" t="s">
        <v>35</v>
      </c>
      <c r="C31" s="39">
        <v>44871</v>
      </c>
      <c r="D31" s="40">
        <v>492303.6</v>
      </c>
      <c r="E31" s="52">
        <v>22555.18</v>
      </c>
    </row>
    <row r="32" spans="2:5" ht="15.75" thickBot="1" x14ac:dyDescent="0.3">
      <c r="B32" s="49" t="s">
        <v>36</v>
      </c>
      <c r="C32" s="41">
        <v>44870</v>
      </c>
      <c r="D32" s="42">
        <v>482222.79</v>
      </c>
      <c r="E32" s="50">
        <v>22564.94</v>
      </c>
    </row>
    <row r="33" spans="2:5" ht="15.75" thickBot="1" x14ac:dyDescent="0.3">
      <c r="B33" s="51" t="s">
        <v>37</v>
      </c>
      <c r="C33" s="39">
        <v>44869</v>
      </c>
      <c r="D33" s="40">
        <v>490724.8</v>
      </c>
      <c r="E33" s="52">
        <v>22573.87</v>
      </c>
    </row>
    <row r="34" spans="2:5" ht="15.75" thickBot="1" x14ac:dyDescent="0.3">
      <c r="B34" s="49" t="s">
        <v>38</v>
      </c>
      <c r="C34" s="41">
        <v>44868</v>
      </c>
      <c r="D34" s="42">
        <v>491377.4</v>
      </c>
      <c r="E34" s="50">
        <v>22582.74</v>
      </c>
    </row>
    <row r="35" spans="2:5" ht="15.75" thickBot="1" x14ac:dyDescent="0.3">
      <c r="B35" s="51" t="s">
        <v>32</v>
      </c>
      <c r="C35" s="39">
        <v>44867</v>
      </c>
      <c r="D35" s="40">
        <v>489100.63</v>
      </c>
      <c r="E35" s="52">
        <v>22592.28</v>
      </c>
    </row>
    <row r="36" spans="2:5" ht="15.75" thickBot="1" x14ac:dyDescent="0.3">
      <c r="B36" s="61" t="s">
        <v>33</v>
      </c>
      <c r="C36" s="55">
        <v>44866</v>
      </c>
      <c r="D36" s="56">
        <v>488778.03</v>
      </c>
      <c r="E36" s="62">
        <v>22602.25</v>
      </c>
    </row>
    <row r="37" spans="2:5" x14ac:dyDescent="0.25">
      <c r="D37" s="63">
        <f>SUM(D7:D36)</f>
        <v>14674901.180000002</v>
      </c>
      <c r="E37" s="63">
        <f>SUM(E7:E36)</f>
        <v>672949.01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PRODUCCIÓN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Gallegos Medina Elcy Giovanna del Rocío</dc:creator>
  <cp:lastModifiedBy>Osorio Almeida Solange Melissa</cp:lastModifiedBy>
  <dcterms:created xsi:type="dcterms:W3CDTF">2022-04-04T20:22:33Z</dcterms:created>
  <dcterms:modified xsi:type="dcterms:W3CDTF">2025-01-29T20:54:13Z</dcterms:modified>
</cp:coreProperties>
</file>